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darren/Documents/Rivers and wetlands/Projects/NSW Fisheries/river restart guidance/"/>
    </mc:Choice>
  </mc:AlternateContent>
  <xr:revisionPtr revIDLastSave="0" documentId="13_ncr:1_{16697593-AA85-FB4D-91F1-C0F36FFD6289}" xr6:coauthVersionLast="36" xr6:coauthVersionMax="36" xr10:uidLastSave="{00000000-0000-0000-0000-000000000000}"/>
  <bookViews>
    <workbookView xWindow="5580" yWindow="2360" windowWidth="27640" windowHeight="16940" activeTab="1" xr2:uid="{C8581593-411F-C042-B6FD-91CC323ABDD3}"/>
  </bookViews>
  <sheets>
    <sheet name="Disclaimer" sheetId="3" r:id="rId1"/>
    <sheet name="Prediction" sheetId="1" r:id="rId2"/>
    <sheet name="Calculations" sheetId="2" state="hidden"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2" l="1"/>
  <c r="D6" i="2" l="1"/>
  <c r="D9" i="2" l="1"/>
  <c r="H21" i="2" s="1"/>
  <c r="D8" i="2"/>
  <c r="H20" i="2" s="1"/>
  <c r="D5" i="2"/>
  <c r="H12" i="2" s="1"/>
  <c r="H14" i="2" s="1"/>
  <c r="D4" i="2"/>
  <c r="H4" i="2" s="1"/>
  <c r="H3" i="2"/>
  <c r="D2" i="2"/>
  <c r="H2" i="2" s="1"/>
  <c r="H6" i="2" l="1"/>
  <c r="H8" i="2" l="1"/>
  <c r="H10" i="2" s="1"/>
  <c r="H16" i="2" s="1"/>
  <c r="H18" i="2" s="1"/>
  <c r="J18" i="2" l="1"/>
  <c r="L2" i="2" s="1"/>
  <c r="D12" i="1" s="1"/>
  <c r="O2" i="2"/>
  <c r="Q2" i="2" l="1"/>
  <c r="D13" i="1"/>
  <c r="D11" i="1"/>
</calcChain>
</file>

<file path=xl/sharedStrings.xml><?xml version="1.0" encoding="utf-8"?>
<sst xmlns="http://schemas.openxmlformats.org/spreadsheetml/2006/main" count="57" uniqueCount="39">
  <si>
    <t>Length of creek</t>
  </si>
  <si>
    <t xml:space="preserve">width of Creek </t>
  </si>
  <si>
    <t>m</t>
  </si>
  <si>
    <t>km</t>
  </si>
  <si>
    <t>litter loading</t>
  </si>
  <si>
    <t>g/m2</t>
  </si>
  <si>
    <t>total litter</t>
  </si>
  <si>
    <t>grams</t>
  </si>
  <si>
    <t>tooal DOC consumed</t>
  </si>
  <si>
    <t>mg</t>
  </si>
  <si>
    <t>total O2 consumed</t>
  </si>
  <si>
    <t>Flow creek</t>
  </si>
  <si>
    <t>ML/day</t>
  </si>
  <si>
    <t>L</t>
  </si>
  <si>
    <t>Oxygen concentration</t>
  </si>
  <si>
    <t>mg/L</t>
  </si>
  <si>
    <t>Flow (main channel)</t>
  </si>
  <si>
    <t>DO (main channel)</t>
  </si>
  <si>
    <t>Flow Creek</t>
  </si>
  <si>
    <t>Oxygen load creek</t>
  </si>
  <si>
    <t xml:space="preserve">Oxygen remaining </t>
  </si>
  <si>
    <t>Oxygen concentration (Creek)</t>
  </si>
  <si>
    <t>Flow Main channel</t>
  </si>
  <si>
    <t>DO main channel</t>
  </si>
  <si>
    <t>On mixing (immediate)</t>
  </si>
  <si>
    <t>On mixing downstream</t>
  </si>
  <si>
    <t>Total Length of dry tributaries</t>
  </si>
  <si>
    <t>Average tributary width</t>
  </si>
  <si>
    <t>Total tributary flow</t>
  </si>
  <si>
    <t>Average litter loading in the tributary channel</t>
  </si>
  <si>
    <t>Flow in main channel</t>
  </si>
  <si>
    <t>Dissolved oxygen concentrain (main channel)</t>
  </si>
  <si>
    <t>Dissolved oxygen at junction</t>
  </si>
  <si>
    <t>Lowest dissolved oxygen concentration in tributary</t>
  </si>
  <si>
    <t>Will the dissolved oxygen continue to fall downstream of the junction</t>
  </si>
  <si>
    <t>For further information contact:</t>
  </si>
  <si>
    <t>Darren Baldwin
Rivers and Wetlands
darren@riversandwetlands.com.au</t>
  </si>
  <si>
    <t>This model is based on a number of simplifying instructions.  It is beta version and has not been validated with observations in the field.  Care should be used when relying on the data produced through the use of the model</t>
  </si>
  <si>
    <t>This model is for illustrative purposes only.  To the extent permitted by law, the author of this model does not assume liability of any kind whatsoever resulting from any person's use or reliance upon the content of this model.  Before taking any action or decision based on the information in this publication, readers should seek expert professional, scientific and technical advice and form their own view of the applicability and correctness of the outputs of this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</si>
</sst>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bottom/>
      <diagonal/>
    </border>
  </borders>
  <cellStyleXfs count="2">
    <xf numFmtId="0" fontId="0" fillId="0" borderId="0"/>
    <xf numFmtId="0" fontId="2" fillId="0" borderId="0" applyNumberFormat="0" applyFill="0" applyBorder="0" applyAlignment="0" applyProtection="0"/>
  </cellStyleXfs>
  <cellXfs count="6">
    <xf numFmtId="0" fontId="0" fillId="0" borderId="0" xfId="0"/>
    <xf numFmtId="164" fontId="0" fillId="0" borderId="0" xfId="0" applyNumberFormat="1"/>
    <xf numFmtId="164" fontId="0" fillId="0" borderId="0" xfId="0" applyNumberFormat="1" applyAlignment="1">
      <alignment horizontal="right"/>
    </xf>
    <xf numFmtId="0" fontId="0" fillId="0" borderId="1" xfId="0" applyBorder="1" applyAlignment="1">
      <alignment horizontal="left" vertical="top" wrapText="1"/>
    </xf>
    <xf numFmtId="0" fontId="1" fillId="0" borderId="1" xfId="0" applyFont="1" applyBorder="1"/>
    <xf numFmtId="0" fontId="3" fillId="0" borderId="1" xfId="1" applyFont="1" applyFill="1" applyBorder="1" applyAlignment="1">
      <alignment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1B84-FEED-734D-8A9D-962E5BB19E75}">
  <dimension ref="A1:A5"/>
  <sheetViews>
    <sheetView workbookViewId="0">
      <selection activeCell="A3" sqref="A3"/>
    </sheetView>
  </sheetViews>
  <sheetFormatPr baseColWidth="10" defaultRowHeight="16" x14ac:dyDescent="0.2"/>
  <cols>
    <col min="1" max="1" width="44.1640625" customWidth="1"/>
  </cols>
  <sheetData>
    <row r="1" spans="1:1" ht="68" x14ac:dyDescent="0.2">
      <c r="A1" s="3" t="s">
        <v>37</v>
      </c>
    </row>
    <row r="2" spans="1:1" x14ac:dyDescent="0.2">
      <c r="A2" s="3"/>
    </row>
    <row r="3" spans="1:1" ht="170" x14ac:dyDescent="0.2">
      <c r="A3" s="3" t="s">
        <v>38</v>
      </c>
    </row>
    <row r="4" spans="1:1" x14ac:dyDescent="0.2">
      <c r="A4" s="4" t="s">
        <v>35</v>
      </c>
    </row>
    <row r="5" spans="1:1" ht="112" x14ac:dyDescent="0.2">
      <c r="A5" s="5" t="s">
        <v>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2EB6E-BE24-3049-811E-A723D4705F72}">
  <dimension ref="C2:E13"/>
  <sheetViews>
    <sheetView tabSelected="1" workbookViewId="0">
      <selection activeCell="C27" sqref="C27"/>
    </sheetView>
  </sheetViews>
  <sheetFormatPr baseColWidth="10" defaultRowHeight="16" x14ac:dyDescent="0.2"/>
  <cols>
    <col min="3" max="3" width="61.83203125" bestFit="1" customWidth="1"/>
    <col min="4" max="4" width="11.6640625" bestFit="1" customWidth="1"/>
  </cols>
  <sheetData>
    <row r="2" spans="3:5" x14ac:dyDescent="0.2">
      <c r="C2" t="s">
        <v>26</v>
      </c>
      <c r="D2">
        <v>600</v>
      </c>
      <c r="E2" t="s">
        <v>3</v>
      </c>
    </row>
    <row r="3" spans="3:5" x14ac:dyDescent="0.2">
      <c r="C3" t="s">
        <v>27</v>
      </c>
      <c r="D3">
        <v>15</v>
      </c>
      <c r="E3" t="s">
        <v>2</v>
      </c>
    </row>
    <row r="4" spans="3:5" x14ac:dyDescent="0.2">
      <c r="C4" t="s">
        <v>29</v>
      </c>
      <c r="D4">
        <v>1000</v>
      </c>
      <c r="E4" t="s">
        <v>5</v>
      </c>
    </row>
    <row r="5" spans="3:5" x14ac:dyDescent="0.2">
      <c r="C5" t="s">
        <v>28</v>
      </c>
      <c r="D5">
        <v>6000</v>
      </c>
      <c r="E5" t="s">
        <v>12</v>
      </c>
    </row>
    <row r="8" spans="3:5" x14ac:dyDescent="0.2">
      <c r="C8" t="s">
        <v>30</v>
      </c>
      <c r="D8">
        <v>1000</v>
      </c>
      <c r="E8" t="s">
        <v>12</v>
      </c>
    </row>
    <row r="9" spans="3:5" x14ac:dyDescent="0.2">
      <c r="C9" t="s">
        <v>31</v>
      </c>
      <c r="D9">
        <v>6</v>
      </c>
      <c r="E9" t="s">
        <v>15</v>
      </c>
    </row>
    <row r="11" spans="3:5" x14ac:dyDescent="0.2">
      <c r="C11" t="s">
        <v>33</v>
      </c>
      <c r="D11" s="1">
        <f>Calculations!J18</f>
        <v>2.0099999999999998</v>
      </c>
    </row>
    <row r="12" spans="3:5" x14ac:dyDescent="0.2">
      <c r="C12" t="s">
        <v>32</v>
      </c>
      <c r="D12" s="1">
        <f>Calculations!L2</f>
        <v>2.58</v>
      </c>
      <c r="E12" t="s">
        <v>15</v>
      </c>
    </row>
    <row r="13" spans="3:5" x14ac:dyDescent="0.2">
      <c r="C13" t="s">
        <v>34</v>
      </c>
      <c r="D13" s="2" t="str">
        <f>IF(Calculations!O2&lt;0,"Yes","No")</f>
        <v>No</v>
      </c>
    </row>
  </sheetData>
  <conditionalFormatting sqref="D13">
    <cfRule type="containsText" dxfId="1" priority="2" operator="containsText" text="Yes">
      <formula>NOT(ISERROR(SEARCH("Yes",D13)))</formula>
    </cfRule>
  </conditionalFormatting>
  <conditionalFormatting sqref="D12">
    <cfRule type="cellIs" dxfId="0" priority="1" operator="lessThan">
      <formula>2.5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AE73D-128D-3F4A-9DA2-9F02DB357714}">
  <dimension ref="C2:Q21"/>
  <sheetViews>
    <sheetView workbookViewId="0"/>
  </sheetViews>
  <sheetFormatPr baseColWidth="10" defaultRowHeight="16" x14ac:dyDescent="0.2"/>
  <cols>
    <col min="3" max="3" width="19" bestFit="1" customWidth="1"/>
    <col min="7" max="7" width="25.5" bestFit="1" customWidth="1"/>
    <col min="8" max="8" width="12.1640625" bestFit="1" customWidth="1"/>
    <col min="11" max="11" width="22" bestFit="1" customWidth="1"/>
    <col min="12" max="12" width="12.1640625" bestFit="1" customWidth="1"/>
    <col min="14" max="14" width="20.5" bestFit="1" customWidth="1"/>
  </cols>
  <sheetData>
    <row r="2" spans="3:17" x14ac:dyDescent="0.2">
      <c r="C2" t="s">
        <v>0</v>
      </c>
      <c r="D2">
        <f>Prediction!D2</f>
        <v>600</v>
      </c>
      <c r="E2" t="s">
        <v>3</v>
      </c>
      <c r="H2">
        <f>D2*1000</f>
        <v>600000</v>
      </c>
      <c r="I2" t="s">
        <v>2</v>
      </c>
      <c r="K2" t="s">
        <v>24</v>
      </c>
      <c r="L2" s="1">
        <f>((H20*H21)+(J18*H12))/(H20+H12)</f>
        <v>2.58</v>
      </c>
      <c r="N2" t="s">
        <v>25</v>
      </c>
      <c r="O2" s="1">
        <f>((H20*H21)+(H12*H18))/(H20+H12)</f>
        <v>2.58</v>
      </c>
      <c r="Q2" s="1">
        <f>IF(O2&lt;0,0,O2)</f>
        <v>2.58</v>
      </c>
    </row>
    <row r="3" spans="3:17" x14ac:dyDescent="0.2">
      <c r="C3" t="s">
        <v>1</v>
      </c>
      <c r="D3">
        <f>Prediction!D3</f>
        <v>15</v>
      </c>
      <c r="E3" t="s">
        <v>2</v>
      </c>
      <c r="H3">
        <f>D3</f>
        <v>15</v>
      </c>
      <c r="I3" t="s">
        <v>2</v>
      </c>
    </row>
    <row r="4" spans="3:17" x14ac:dyDescent="0.2">
      <c r="C4" t="s">
        <v>4</v>
      </c>
      <c r="D4">
        <f>Prediction!D4</f>
        <v>1000</v>
      </c>
      <c r="E4" t="s">
        <v>5</v>
      </c>
      <c r="H4">
        <f>D4</f>
        <v>1000</v>
      </c>
      <c r="I4" t="s">
        <v>2</v>
      </c>
    </row>
    <row r="5" spans="3:17" x14ac:dyDescent="0.2">
      <c r="C5" t="s">
        <v>11</v>
      </c>
      <c r="D5">
        <f>Prediction!D5</f>
        <v>6000</v>
      </c>
      <c r="E5" t="s">
        <v>12</v>
      </c>
    </row>
    <row r="6" spans="3:17" x14ac:dyDescent="0.2">
      <c r="C6" t="s">
        <v>14</v>
      </c>
      <c r="D6">
        <f>Prediction!D9</f>
        <v>6</v>
      </c>
      <c r="E6" t="s">
        <v>15</v>
      </c>
      <c r="G6" t="s">
        <v>6</v>
      </c>
      <c r="H6">
        <f>H2*H3*H4</f>
        <v>9000000000</v>
      </c>
      <c r="I6" t="s">
        <v>7</v>
      </c>
    </row>
    <row r="8" spans="3:17" x14ac:dyDescent="0.2">
      <c r="C8" t="s">
        <v>16</v>
      </c>
      <c r="D8">
        <f>Prediction!D8</f>
        <v>1000</v>
      </c>
      <c r="E8" t="s">
        <v>12</v>
      </c>
      <c r="G8" t="s">
        <v>8</v>
      </c>
      <c r="H8">
        <f>H6</f>
        <v>9000000000</v>
      </c>
      <c r="I8" t="s">
        <v>9</v>
      </c>
    </row>
    <row r="9" spans="3:17" x14ac:dyDescent="0.2">
      <c r="C9" t="s">
        <v>17</v>
      </c>
      <c r="D9">
        <f>Prediction!D9</f>
        <v>6</v>
      </c>
      <c r="E9" t="s">
        <v>15</v>
      </c>
    </row>
    <row r="10" spans="3:17" x14ac:dyDescent="0.2">
      <c r="G10" t="s">
        <v>10</v>
      </c>
      <c r="H10">
        <f>H8*2.66</f>
        <v>23940000000</v>
      </c>
      <c r="I10" t="s">
        <v>9</v>
      </c>
    </row>
    <row r="12" spans="3:17" x14ac:dyDescent="0.2">
      <c r="G12" t="s">
        <v>18</v>
      </c>
      <c r="H12">
        <f>D5*10^6</f>
        <v>6000000000</v>
      </c>
      <c r="I12" t="s">
        <v>13</v>
      </c>
    </row>
    <row r="14" spans="3:17" x14ac:dyDescent="0.2">
      <c r="G14" t="s">
        <v>19</v>
      </c>
      <c r="H14">
        <f>D6*H12</f>
        <v>36000000000</v>
      </c>
      <c r="I14" t="s">
        <v>9</v>
      </c>
    </row>
    <row r="16" spans="3:17" x14ac:dyDescent="0.2">
      <c r="G16" t="s">
        <v>20</v>
      </c>
      <c r="H16">
        <f>H14-H10</f>
        <v>12060000000</v>
      </c>
      <c r="I16" t="s">
        <v>9</v>
      </c>
    </row>
    <row r="18" spans="7:10" x14ac:dyDescent="0.2">
      <c r="G18" t="s">
        <v>21</v>
      </c>
      <c r="H18">
        <f>H16/H12</f>
        <v>2.0099999999999998</v>
      </c>
      <c r="I18" t="s">
        <v>15</v>
      </c>
      <c r="J18">
        <f>IF(H18&lt;0,0,H18)</f>
        <v>2.0099999999999998</v>
      </c>
    </row>
    <row r="20" spans="7:10" x14ac:dyDescent="0.2">
      <c r="G20" t="s">
        <v>22</v>
      </c>
      <c r="H20">
        <f>D8*10^6</f>
        <v>1000000000</v>
      </c>
      <c r="I20" t="s">
        <v>13</v>
      </c>
    </row>
    <row r="21" spans="7:10" x14ac:dyDescent="0.2">
      <c r="G21" t="s">
        <v>23</v>
      </c>
      <c r="H21">
        <f>D9</f>
        <v>6</v>
      </c>
      <c r="I21"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Prediction</vt: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Baldwin</dc:creator>
  <cp:lastModifiedBy>Darren Baldwin</cp:lastModifiedBy>
  <dcterms:created xsi:type="dcterms:W3CDTF">2021-01-07T02:36:38Z</dcterms:created>
  <dcterms:modified xsi:type="dcterms:W3CDTF">2021-01-11T23:29:13Z</dcterms:modified>
</cp:coreProperties>
</file>